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3470" windowHeight="8025"/>
  </bookViews>
  <sheets>
    <sheet name="Sheet1" sheetId="1" r:id="rId1"/>
  </sheet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1" i="1" l="1"/>
  <c r="S31" i="1"/>
  <c r="R8" i="1"/>
  <c r="S8" i="1"/>
  <c r="R9" i="1"/>
  <c r="S9" i="1"/>
  <c r="R10" i="1"/>
  <c r="S10" i="1"/>
  <c r="R11" i="1"/>
  <c r="S11" i="1"/>
  <c r="R12" i="1"/>
  <c r="S12" i="1"/>
  <c r="R13" i="1"/>
  <c r="S13" i="1"/>
  <c r="R14" i="1"/>
  <c r="S14" i="1"/>
  <c r="R15" i="1"/>
  <c r="S15" i="1"/>
  <c r="R16" i="1"/>
  <c r="S16" i="1"/>
  <c r="R17" i="1"/>
  <c r="S17" i="1"/>
  <c r="R18" i="1"/>
  <c r="S18" i="1"/>
  <c r="R19" i="1"/>
  <c r="S19" i="1"/>
  <c r="R20" i="1"/>
  <c r="S20" i="1"/>
  <c r="R21" i="1"/>
  <c r="S21" i="1"/>
  <c r="R22" i="1"/>
  <c r="S22" i="1"/>
  <c r="R23" i="1"/>
  <c r="S23" i="1"/>
  <c r="R24" i="1"/>
  <c r="S24" i="1"/>
  <c r="R25" i="1"/>
  <c r="S25" i="1"/>
  <c r="R26" i="1"/>
  <c r="S26" i="1"/>
  <c r="R27" i="1"/>
  <c r="S27" i="1"/>
  <c r="R28" i="1"/>
  <c r="S28" i="1"/>
  <c r="R29" i="1"/>
  <c r="S29" i="1"/>
  <c r="R30" i="1"/>
  <c r="S30" i="1"/>
  <c r="S7" i="1"/>
  <c r="R7" i="1"/>
  <c r="D32" i="1"/>
  <c r="C32" i="1"/>
  <c r="D37" i="1"/>
  <c r="Q8" i="1"/>
  <c r="C37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7" i="1"/>
  <c r="P22" i="1"/>
  <c r="P23" i="1"/>
  <c r="P24" i="1"/>
  <c r="P25" i="1"/>
  <c r="P26" i="1"/>
  <c r="P27" i="1"/>
  <c r="P28" i="1"/>
  <c r="P29" i="1"/>
  <c r="P30" i="1"/>
  <c r="P31" i="1"/>
  <c r="P10" i="1"/>
  <c r="P11" i="1"/>
  <c r="P12" i="1"/>
  <c r="P13" i="1"/>
  <c r="P14" i="1"/>
  <c r="P15" i="1"/>
  <c r="P16" i="1"/>
  <c r="P17" i="1"/>
  <c r="P18" i="1"/>
  <c r="P19" i="1"/>
  <c r="P20" i="1"/>
  <c r="P21" i="1"/>
  <c r="P8" i="1"/>
  <c r="P9" i="1"/>
  <c r="P7" i="1"/>
  <c r="C19" i="1"/>
  <c r="C6" i="1"/>
  <c r="C10" i="1"/>
  <c r="C13" i="1"/>
  <c r="C18" i="1"/>
  <c r="D30" i="1"/>
  <c r="D24" i="1"/>
  <c r="D25" i="1"/>
  <c r="D26" i="1"/>
  <c r="D29" i="1"/>
  <c r="D38" i="1"/>
  <c r="C24" i="1"/>
  <c r="C29" i="1"/>
  <c r="C38" i="1"/>
  <c r="C28" i="1"/>
  <c r="D28" i="1"/>
  <c r="D34" i="1"/>
  <c r="D15" i="1"/>
  <c r="C27" i="1"/>
  <c r="D27" i="1"/>
  <c r="D11" i="1"/>
  <c r="D8" i="1"/>
  <c r="D7" i="1"/>
  <c r="D6" i="1"/>
  <c r="C9" i="1"/>
  <c r="D9" i="1"/>
  <c r="D10" i="1"/>
  <c r="D13" i="1"/>
  <c r="G13" i="1"/>
  <c r="D14" i="1"/>
  <c r="D18" i="1"/>
  <c r="D19" i="1"/>
  <c r="G32" i="1"/>
  <c r="C35" i="1"/>
  <c r="C33" i="1"/>
  <c r="D16" i="1"/>
  <c r="C14" i="1"/>
  <c r="C16" i="1"/>
  <c r="D33" i="1"/>
  <c r="D35" i="1"/>
</calcChain>
</file>

<file path=xl/sharedStrings.xml><?xml version="1.0" encoding="utf-8"?>
<sst xmlns="http://schemas.openxmlformats.org/spreadsheetml/2006/main" count="109" uniqueCount="52">
  <si>
    <t>Problem 6</t>
  </si>
  <si>
    <t>k=3EI/L^3</t>
  </si>
  <si>
    <t>E</t>
  </si>
  <si>
    <t>I</t>
  </si>
  <si>
    <t>L</t>
  </si>
  <si>
    <t>Elastic Modulus</t>
  </si>
  <si>
    <t>Moment of Inertia</t>
  </si>
  <si>
    <t>Length</t>
  </si>
  <si>
    <t>k</t>
  </si>
  <si>
    <t>Stiffness</t>
  </si>
  <si>
    <t>m</t>
  </si>
  <si>
    <t>m^4</t>
  </si>
  <si>
    <t>N/m^2</t>
  </si>
  <si>
    <t>Tube OD</t>
  </si>
  <si>
    <t>Wall Thickness</t>
  </si>
  <si>
    <t>r2</t>
  </si>
  <si>
    <t>t</t>
  </si>
  <si>
    <t>Tube ID</t>
  </si>
  <si>
    <t>r1</t>
  </si>
  <si>
    <t>N/m</t>
  </si>
  <si>
    <t>6061 Aluminum</t>
  </si>
  <si>
    <t>304 Stainless Steel</t>
  </si>
  <si>
    <t>N/um</t>
  </si>
  <si>
    <t>Thing</t>
  </si>
  <si>
    <t>Part A (cantilever beam, simply supported, force on end)</t>
  </si>
  <si>
    <t>R</t>
  </si>
  <si>
    <t>C Radius</t>
  </si>
  <si>
    <t>Modulus-independent stiffness</t>
  </si>
  <si>
    <t>Force Applied</t>
  </si>
  <si>
    <t>Deflection</t>
  </si>
  <si>
    <t>P</t>
  </si>
  <si>
    <t>δ</t>
  </si>
  <si>
    <t>N</t>
  </si>
  <si>
    <t>Resonant Frequency</t>
  </si>
  <si>
    <t>f</t>
  </si>
  <si>
    <t>Mass density</t>
  </si>
  <si>
    <t>ρ</t>
  </si>
  <si>
    <t>kg/m^3</t>
  </si>
  <si>
    <t>Hz</t>
  </si>
  <si>
    <t>spring estimation</t>
  </si>
  <si>
    <t>alternate definition (cantilever beam resonance)</t>
  </si>
  <si>
    <t>Beam, Al</t>
  </si>
  <si>
    <t>Beam, SS</t>
  </si>
  <si>
    <t>C-Beam, Al</t>
  </si>
  <si>
    <t>C-Beam, SS</t>
  </si>
  <si>
    <t>Source:</t>
  </si>
  <si>
    <t>k=</t>
  </si>
  <si>
    <t>head</t>
  </si>
  <si>
    <t>← Calculated cell</t>
  </si>
  <si>
    <t>Part B (round C-shaped beam,  supported on one end)</t>
  </si>
  <si>
    <t>k=2EI/pi*R^3</t>
  </si>
  <si>
    <t>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</si>
</sst>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Fill="1"/>
    <xf numFmtId="0" fontId="0" fillId="0" borderId="0" xfId="0" applyAlignment="1">
      <alignment horizontal="righ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DC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Resonant Frequency</a:t>
            </a:r>
            <a:r>
              <a:rPr lang="en-US" baseline="0"/>
              <a:t> vs. Relative Mass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Sheet1!$P$6</c:f>
              <c:strCache>
                <c:ptCount val="1"/>
                <c:pt idx="0">
                  <c:v>Beam, Al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Sheet1!$O$7:$O$31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Sheet1!$P$7:$P$31</c:f>
              <c:numCache>
                <c:formatCode>General</c:formatCode>
                <c:ptCount val="25"/>
                <c:pt idx="0">
                  <c:v>499.59318740924033</c:v>
                </c:pt>
                <c:pt idx="1">
                  <c:v>353.26573065167548</c:v>
                </c:pt>
                <c:pt idx="2">
                  <c:v>288.44026123602805</c:v>
                </c:pt>
                <c:pt idx="3">
                  <c:v>249.79659370462016</c:v>
                </c:pt>
                <c:pt idx="4">
                  <c:v>223.42486562857067</c:v>
                </c:pt>
                <c:pt idx="5">
                  <c:v>203.95806468721472</c:v>
                </c:pt>
                <c:pt idx="6">
                  <c:v>188.82847579813361</c:v>
                </c:pt>
                <c:pt idx="7">
                  <c:v>176.63286532583774</c:v>
                </c:pt>
                <c:pt idx="8">
                  <c:v>166.53106246974679</c:v>
                </c:pt>
                <c:pt idx="9">
                  <c:v>157.98523757165552</c:v>
                </c:pt>
                <c:pt idx="10">
                  <c:v>150.63301367765069</c:v>
                </c:pt>
                <c:pt idx="11">
                  <c:v>144.22013061801403</c:v>
                </c:pt>
                <c:pt idx="12">
                  <c:v>138.56221954434665</c:v>
                </c:pt>
                <c:pt idx="13">
                  <c:v>133.52189571798016</c:v>
                </c:pt>
                <c:pt idx="14">
                  <c:v>128.99440631431125</c:v>
                </c:pt>
                <c:pt idx="15">
                  <c:v>124.89829685231008</c:v>
                </c:pt>
                <c:pt idx="16">
                  <c:v>121.16914597219395</c:v>
                </c:pt>
                <c:pt idx="17">
                  <c:v>117.75524355055852</c:v>
                </c:pt>
                <c:pt idx="18">
                  <c:v>114.61453772622396</c:v>
                </c:pt>
                <c:pt idx="19">
                  <c:v>111.71243281428534</c:v>
                </c:pt>
                <c:pt idx="20">
                  <c:v>109.02017133271919</c:v>
                </c:pt>
                <c:pt idx="21">
                  <c:v>106.51362544203278</c:v>
                </c:pt>
                <c:pt idx="22">
                  <c:v>104.1723807395441</c:v>
                </c:pt>
                <c:pt idx="23">
                  <c:v>101.97903234360736</c:v>
                </c:pt>
                <c:pt idx="24">
                  <c:v>99.918637481848066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Sheet1!$Q$6</c:f>
              <c:strCache>
                <c:ptCount val="1"/>
                <c:pt idx="0">
                  <c:v>Beam, SS</c:v>
                </c:pt>
              </c:strCache>
            </c:strRef>
          </c:tx>
          <c:spPr>
            <a:ln w="25400">
              <a:solidFill>
                <a:srgbClr val="0000FF"/>
              </a:solidFill>
              <a:prstDash val="dash"/>
            </a:ln>
          </c:spPr>
          <c:marker>
            <c:symbol val="none"/>
          </c:marker>
          <c:xVal>
            <c:numRef>
              <c:f>Sheet1!$O$7:$O$31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Sheet1!$Q$7:$Q$31</c:f>
              <c:numCache>
                <c:formatCode>General</c:formatCode>
                <c:ptCount val="25"/>
                <c:pt idx="0">
                  <c:v>494.49144568621381</c:v>
                </c:pt>
                <c:pt idx="1">
                  <c:v>349.65825448346112</c:v>
                </c:pt>
                <c:pt idx="2">
                  <c:v>285.49476927890277</c:v>
                </c:pt>
                <c:pt idx="3">
                  <c:v>247.2457228431069</c:v>
                </c:pt>
                <c:pt idx="4">
                  <c:v>221.14329736930384</c:v>
                </c:pt>
                <c:pt idx="5">
                  <c:v>201.87528735040098</c:v>
                </c:pt>
                <c:pt idx="6">
                  <c:v>186.9001986763607</c:v>
                </c:pt>
                <c:pt idx="7">
                  <c:v>174.82912724173056</c:v>
                </c:pt>
                <c:pt idx="8">
                  <c:v>164.8304818954046</c:v>
                </c:pt>
                <c:pt idx="9">
                  <c:v>156.37192518378794</c:v>
                </c:pt>
                <c:pt idx="10">
                  <c:v>149.09478067105249</c:v>
                </c:pt>
                <c:pt idx="11">
                  <c:v>142.74738463945138</c:v>
                </c:pt>
                <c:pt idx="12">
                  <c:v>137.14725097692002</c:v>
                </c:pt>
                <c:pt idx="13">
                  <c:v>132.15839788916765</c:v>
                </c:pt>
                <c:pt idx="14">
                  <c:v>127.67714226564902</c:v>
                </c:pt>
                <c:pt idx="15">
                  <c:v>123.62286142155345</c:v>
                </c:pt>
                <c:pt idx="16">
                  <c:v>119.93179185462576</c:v>
                </c:pt>
                <c:pt idx="17">
                  <c:v>116.55275149448705</c:v>
                </c:pt>
                <c:pt idx="18">
                  <c:v>113.44411790481776</c:v>
                </c:pt>
                <c:pt idx="19">
                  <c:v>110.57164868465192</c:v>
                </c:pt>
                <c:pt idx="20">
                  <c:v>107.9068800173914</c:v>
                </c:pt>
                <c:pt idx="21">
                  <c:v>105.42593045202221</c:v>
                </c:pt>
                <c:pt idx="22">
                  <c:v>103.10859405349669</c:v>
                </c:pt>
                <c:pt idx="23">
                  <c:v>100.93764367520049</c:v>
                </c:pt>
                <c:pt idx="24">
                  <c:v>98.898289137242756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Sheet1!$R$6</c:f>
              <c:strCache>
                <c:ptCount val="1"/>
                <c:pt idx="0">
                  <c:v>C-Beam, Al</c:v>
                </c:pt>
              </c:strCache>
            </c:strRef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Sheet1!$O$7:$O$31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Sheet1!$R$7:$R$31</c:f>
              <c:numCache>
                <c:formatCode>General</c:formatCode>
                <c:ptCount val="25"/>
                <c:pt idx="0">
                  <c:v>1281.5063153234912</c:v>
                </c:pt>
                <c:pt idx="1">
                  <c:v>906.16180569862661</c:v>
                </c:pt>
                <c:pt idx="2">
                  <c:v>739.87801612022315</c:v>
                </c:pt>
                <c:pt idx="3">
                  <c:v>640.7531576617456</c:v>
                </c:pt>
                <c:pt idx="4">
                  <c:v>573.10704693172136</c:v>
                </c:pt>
                <c:pt idx="5">
                  <c:v>523.17276244945947</c:v>
                </c:pt>
                <c:pt idx="6">
                  <c:v>484.36385912923993</c:v>
                </c:pt>
                <c:pt idx="7">
                  <c:v>453.0809028493133</c:v>
                </c:pt>
                <c:pt idx="8">
                  <c:v>427.16877177449709</c:v>
                </c:pt>
                <c:pt idx="9">
                  <c:v>405.2478792312171</c:v>
                </c:pt>
                <c:pt idx="10">
                  <c:v>386.38869221808136</c:v>
                </c:pt>
                <c:pt idx="11">
                  <c:v>369.93900806011158</c:v>
                </c:pt>
                <c:pt idx="12">
                  <c:v>355.42590228690545</c:v>
                </c:pt>
                <c:pt idx="13">
                  <c:v>342.49696935197119</c:v>
                </c:pt>
                <c:pt idx="14">
                  <c:v>330.88350782050077</c:v>
                </c:pt>
                <c:pt idx="15">
                  <c:v>320.3765788308728</c:v>
                </c:pt>
                <c:pt idx="16">
                  <c:v>310.81093517499096</c:v>
                </c:pt>
                <c:pt idx="17">
                  <c:v>302.05393523287557</c:v>
                </c:pt>
                <c:pt idx="18">
                  <c:v>293.99771178969826</c:v>
                </c:pt>
                <c:pt idx="19">
                  <c:v>286.55352346586068</c:v>
                </c:pt>
                <c:pt idx="20">
                  <c:v>279.64760445399264</c:v>
                </c:pt>
                <c:pt idx="21">
                  <c:v>273.2180644412071</c:v>
                </c:pt>
                <c:pt idx="22">
                  <c:v>267.2125384501187</c:v>
                </c:pt>
                <c:pt idx="23">
                  <c:v>261.58638122472973</c:v>
                </c:pt>
                <c:pt idx="24">
                  <c:v>256.30126306469822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Sheet1!$S$6</c:f>
              <c:strCache>
                <c:ptCount val="1"/>
                <c:pt idx="0">
                  <c:v>C-Beam, SS</c:v>
                </c:pt>
              </c:strCache>
            </c:strRef>
          </c:tx>
          <c:spPr>
            <a:ln w="25400">
              <a:solidFill>
                <a:srgbClr val="FDC000"/>
              </a:solidFill>
              <a:prstDash val="dash"/>
            </a:ln>
          </c:spPr>
          <c:marker>
            <c:symbol val="none"/>
          </c:marker>
          <c:xVal>
            <c:numRef>
              <c:f>Sheet1!$O$7:$O$31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Sheet1!$S$7:$S$31</c:f>
              <c:numCache>
                <c:formatCode>General</c:formatCode>
                <c:ptCount val="25"/>
                <c:pt idx="0">
                  <c:v>1268.4198393626964</c:v>
                </c:pt>
                <c:pt idx="1">
                  <c:v>896.90826980491386</c:v>
                </c:pt>
                <c:pt idx="2">
                  <c:v>732.32253570151465</c:v>
                </c:pt>
                <c:pt idx="3">
                  <c:v>634.2099196813482</c:v>
                </c:pt>
                <c:pt idx="4">
                  <c:v>567.25459696487053</c:v>
                </c:pt>
                <c:pt idx="5">
                  <c:v>517.83023101026856</c:v>
                </c:pt>
                <c:pt idx="6">
                  <c:v>479.41763613917016</c:v>
                </c:pt>
                <c:pt idx="7">
                  <c:v>448.45413490245693</c:v>
                </c:pt>
                <c:pt idx="8">
                  <c:v>422.80661312089882</c:v>
                </c:pt>
                <c:pt idx="9">
                  <c:v>401.10957217310187</c:v>
                </c:pt>
                <c:pt idx="10">
                  <c:v>382.44297125535752</c:v>
                </c:pt>
                <c:pt idx="11">
                  <c:v>366.16126785075733</c:v>
                </c:pt>
                <c:pt idx="12">
                  <c:v>351.79636689523068</c:v>
                </c:pt>
                <c:pt idx="13">
                  <c:v>338.9994615344321</c:v>
                </c:pt>
                <c:pt idx="14">
                  <c:v>327.50459425672068</c:v>
                </c:pt>
                <c:pt idx="15">
                  <c:v>317.1049598406741</c:v>
                </c:pt>
                <c:pt idx="16">
                  <c:v>307.63699854831663</c:v>
                </c:pt>
                <c:pt idx="17">
                  <c:v>298.96942326830464</c:v>
                </c:pt>
                <c:pt idx="18">
                  <c:v>290.99546830337306</c:v>
                </c:pt>
                <c:pt idx="19">
                  <c:v>283.62729848243526</c:v>
                </c:pt>
                <c:pt idx="20">
                  <c:v>276.79190127920396</c:v>
                </c:pt>
                <c:pt idx="21">
                  <c:v>270.42801839179515</c:v>
                </c:pt>
                <c:pt idx="22">
                  <c:v>264.48381958308158</c:v>
                </c:pt>
                <c:pt idx="23">
                  <c:v>258.91511550513428</c:v>
                </c:pt>
                <c:pt idx="24">
                  <c:v>253.68396787253928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330752"/>
        <c:axId val="82332672"/>
      </c:scatterChart>
      <c:valAx>
        <c:axId val="82330752"/>
        <c:scaling>
          <c:orientation val="minMax"/>
          <c:max val="25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out"/>
        <c:tickLblPos val="nextTo"/>
        <c:crossAx val="82332672"/>
        <c:crosses val="autoZero"/>
        <c:crossBetween val="midCat"/>
      </c:valAx>
      <c:valAx>
        <c:axId val="823326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Resonant Frequency [Hz]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out"/>
        <c:tickLblPos val="nextTo"/>
        <c:crossAx val="8233075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6391877153817189"/>
          <c:y val="0.20810817183306102"/>
          <c:w val="0.17526064828282695"/>
          <c:h val="0.29269253220021868"/>
        </c:manualLayout>
      </c:layout>
      <c:overlay val="1"/>
      <c:spPr>
        <a:solidFill>
          <a:schemeClr val="bg1"/>
        </a:solidFill>
        <a:ln>
          <a:solidFill>
            <a:schemeClr val="bg1">
              <a:lumMod val="85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161925</xdr:colOff>
      <xdr:row>7</xdr:row>
      <xdr:rowOff>185737</xdr:rowOff>
    </xdr:from>
    <xdr:to>
      <xdr:col>29</xdr:col>
      <xdr:colOff>265044</xdr:colOff>
      <xdr:row>24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zoomScaleNormal="100" workbookViewId="0">
      <selection activeCell="V5" sqref="V5"/>
    </sheetView>
  </sheetViews>
  <sheetFormatPr defaultRowHeight="15" x14ac:dyDescent="0.25"/>
  <cols>
    <col min="1" max="1" width="21.42578125" customWidth="1"/>
    <col min="2" max="2" width="9.140625" style="1"/>
    <col min="3" max="4" width="10.7109375" customWidth="1"/>
  </cols>
  <sheetData>
    <row r="1" spans="1:19" x14ac:dyDescent="0.25">
      <c r="F1" s="2"/>
      <c r="G1" s="12" t="s">
        <v>48</v>
      </c>
    </row>
    <row r="2" spans="1:19" x14ac:dyDescent="0.25">
      <c r="A2" s="3" t="s">
        <v>0</v>
      </c>
    </row>
    <row r="3" spans="1:19" x14ac:dyDescent="0.25">
      <c r="A3" t="s">
        <v>24</v>
      </c>
      <c r="F3" t="s">
        <v>1</v>
      </c>
      <c r="H3" t="s">
        <v>45</v>
      </c>
      <c r="I3" t="s">
        <v>47</v>
      </c>
    </row>
    <row r="5" spans="1:19" x14ac:dyDescent="0.25">
      <c r="A5" s="4" t="s">
        <v>23</v>
      </c>
      <c r="C5" s="3" t="s">
        <v>20</v>
      </c>
      <c r="D5" s="3" t="s">
        <v>21</v>
      </c>
    </row>
    <row r="6" spans="1:19" x14ac:dyDescent="0.25">
      <c r="A6" t="s">
        <v>5</v>
      </c>
      <c r="B6" s="1" t="s">
        <v>2</v>
      </c>
      <c r="C6">
        <f>68.9*10^9</f>
        <v>68900000000</v>
      </c>
      <c r="D6">
        <f>200*10^9</f>
        <v>200000000000</v>
      </c>
      <c r="E6" t="s">
        <v>12</v>
      </c>
      <c r="P6" t="s">
        <v>41</v>
      </c>
      <c r="Q6" t="s">
        <v>42</v>
      </c>
      <c r="R6" t="s">
        <v>43</v>
      </c>
      <c r="S6" t="s">
        <v>44</v>
      </c>
    </row>
    <row r="7" spans="1:19" x14ac:dyDescent="0.25">
      <c r="A7" t="s">
        <v>13</v>
      </c>
      <c r="B7" s="1" t="s">
        <v>15</v>
      </c>
      <c r="C7">
        <v>0.15</v>
      </c>
      <c r="D7" s="2">
        <f>C7</f>
        <v>0.15</v>
      </c>
      <c r="E7" t="s">
        <v>10</v>
      </c>
      <c r="O7">
        <v>1</v>
      </c>
      <c r="P7">
        <f>$C$18/SQRT(O7)</f>
        <v>499.59318740924033</v>
      </c>
      <c r="Q7">
        <f>$D$18/SQRT(O7)</f>
        <v>494.49144568621381</v>
      </c>
      <c r="R7">
        <f>$C$37/SQRT(O7)</f>
        <v>1281.5063153234912</v>
      </c>
      <c r="S7">
        <f>$D$37/SQRT(O7)</f>
        <v>1268.4198393626964</v>
      </c>
    </row>
    <row r="8" spans="1:19" x14ac:dyDescent="0.25">
      <c r="A8" t="s">
        <v>17</v>
      </c>
      <c r="B8" s="1" t="s">
        <v>18</v>
      </c>
      <c r="C8">
        <v>0.13500000000000001</v>
      </c>
      <c r="D8" s="2">
        <f>C8</f>
        <v>0.13500000000000001</v>
      </c>
      <c r="E8" t="s">
        <v>10</v>
      </c>
      <c r="O8">
        <v>2</v>
      </c>
      <c r="P8">
        <f t="shared" ref="P8:P31" si="0">$C$18/SQRT(O8)</f>
        <v>353.26573065167548</v>
      </c>
      <c r="Q8">
        <f t="shared" ref="Q8:Q31" si="1">$D$18/SQRT(O8)</f>
        <v>349.65825448346112</v>
      </c>
      <c r="R8">
        <f t="shared" ref="R8:R30" si="2">$C$37/SQRT(O8)</f>
        <v>906.16180569862661</v>
      </c>
      <c r="S8">
        <f t="shared" ref="S8:S30" si="3">$D$37/SQRT(O8)</f>
        <v>896.90826980491386</v>
      </c>
    </row>
    <row r="9" spans="1:19" x14ac:dyDescent="0.25">
      <c r="A9" t="s">
        <v>14</v>
      </c>
      <c r="B9" s="1" t="s">
        <v>16</v>
      </c>
      <c r="C9" s="2">
        <f>(C7-C8)/2</f>
        <v>7.4999999999999928E-3</v>
      </c>
      <c r="D9" s="2">
        <f>(D7-D8)/2</f>
        <v>7.4999999999999928E-3</v>
      </c>
      <c r="E9" t="s">
        <v>10</v>
      </c>
      <c r="O9">
        <v>3</v>
      </c>
      <c r="P9">
        <f t="shared" si="0"/>
        <v>288.44026123602805</v>
      </c>
      <c r="Q9">
        <f t="shared" si="1"/>
        <v>285.49476927890277</v>
      </c>
      <c r="R9">
        <f t="shared" si="2"/>
        <v>739.87801612022315</v>
      </c>
      <c r="S9">
        <f t="shared" si="3"/>
        <v>732.32253570151465</v>
      </c>
    </row>
    <row r="10" spans="1:19" x14ac:dyDescent="0.25">
      <c r="A10" t="s">
        <v>6</v>
      </c>
      <c r="B10" s="1" t="s">
        <v>3</v>
      </c>
      <c r="C10" s="2">
        <f>PI()/4*(C7^4-C8^4)</f>
        <v>1.3673732937364354E-4</v>
      </c>
      <c r="D10" s="2">
        <f>PI()/4*(D7^4-D8^4)</f>
        <v>1.3673732937364354E-4</v>
      </c>
      <c r="E10" t="s">
        <v>11</v>
      </c>
      <c r="O10">
        <v>4</v>
      </c>
      <c r="P10">
        <f t="shared" si="0"/>
        <v>249.79659370462016</v>
      </c>
      <c r="Q10">
        <f t="shared" si="1"/>
        <v>247.2457228431069</v>
      </c>
      <c r="R10">
        <f t="shared" si="2"/>
        <v>640.7531576617456</v>
      </c>
      <c r="S10">
        <f t="shared" si="3"/>
        <v>634.2099196813482</v>
      </c>
    </row>
    <row r="11" spans="1:19" x14ac:dyDescent="0.25">
      <c r="A11" t="s">
        <v>7</v>
      </c>
      <c r="B11" s="1" t="s">
        <v>4</v>
      </c>
      <c r="C11">
        <v>0.75</v>
      </c>
      <c r="D11" s="2">
        <f>C11</f>
        <v>0.75</v>
      </c>
      <c r="E11" t="s">
        <v>10</v>
      </c>
      <c r="O11">
        <v>5</v>
      </c>
      <c r="P11">
        <f t="shared" si="0"/>
        <v>223.42486562857067</v>
      </c>
      <c r="Q11">
        <f t="shared" si="1"/>
        <v>221.14329736930384</v>
      </c>
      <c r="R11">
        <f t="shared" si="2"/>
        <v>573.10704693172136</v>
      </c>
      <c r="S11">
        <f t="shared" si="3"/>
        <v>567.25459696487053</v>
      </c>
    </row>
    <row r="12" spans="1:19" x14ac:dyDescent="0.25">
      <c r="G12" t="s">
        <v>27</v>
      </c>
      <c r="O12">
        <v>6</v>
      </c>
      <c r="P12">
        <f t="shared" si="0"/>
        <v>203.95806468721472</v>
      </c>
      <c r="Q12">
        <f t="shared" si="1"/>
        <v>201.87528735040098</v>
      </c>
      <c r="R12">
        <f t="shared" si="2"/>
        <v>523.17276244945947</v>
      </c>
      <c r="S12">
        <f t="shared" si="3"/>
        <v>517.83023101026856</v>
      </c>
    </row>
    <row r="13" spans="1:19" x14ac:dyDescent="0.25">
      <c r="A13" s="3" t="s">
        <v>9</v>
      </c>
      <c r="B13" s="5" t="s">
        <v>8</v>
      </c>
      <c r="C13" s="6">
        <f>3*C6*C10/C11^3</f>
        <v>66995214.178446501</v>
      </c>
      <c r="D13" s="6">
        <f>3*D6*D10/D11^3</f>
        <v>194470868.44251525</v>
      </c>
      <c r="E13" s="3" t="s">
        <v>19</v>
      </c>
      <c r="F13" s="11" t="s">
        <v>46</v>
      </c>
      <c r="G13">
        <f>C13/C6</f>
        <v>9.7235434221257624E-4</v>
      </c>
      <c r="H13" t="s">
        <v>2</v>
      </c>
      <c r="O13">
        <v>7</v>
      </c>
      <c r="P13">
        <f t="shared" si="0"/>
        <v>188.82847579813361</v>
      </c>
      <c r="Q13">
        <f t="shared" si="1"/>
        <v>186.9001986763607</v>
      </c>
      <c r="R13">
        <f t="shared" si="2"/>
        <v>484.36385912923993</v>
      </c>
      <c r="S13">
        <f t="shared" si="3"/>
        <v>479.41763613917016</v>
      </c>
    </row>
    <row r="14" spans="1:19" x14ac:dyDescent="0.25">
      <c r="A14" s="3"/>
      <c r="B14" s="5" t="s">
        <v>8</v>
      </c>
      <c r="C14" s="6">
        <f>C13/10^6</f>
        <v>66.995214178446503</v>
      </c>
      <c r="D14" s="6">
        <f>D13/10^6</f>
        <v>194.47086844251524</v>
      </c>
      <c r="E14" s="3" t="s">
        <v>22</v>
      </c>
      <c r="K14">
        <v>1</v>
      </c>
      <c r="O14">
        <v>8</v>
      </c>
      <c r="P14">
        <f t="shared" si="0"/>
        <v>176.63286532583774</v>
      </c>
      <c r="Q14">
        <f t="shared" si="1"/>
        <v>174.82912724173056</v>
      </c>
      <c r="R14">
        <f t="shared" si="2"/>
        <v>453.0809028493133</v>
      </c>
      <c r="S14">
        <f t="shared" si="3"/>
        <v>448.45413490245693</v>
      </c>
    </row>
    <row r="15" spans="1:19" x14ac:dyDescent="0.25">
      <c r="A15" t="s">
        <v>28</v>
      </c>
      <c r="B15" s="1" t="s">
        <v>30</v>
      </c>
      <c r="C15">
        <v>80</v>
      </c>
      <c r="D15" s="2">
        <f>C15</f>
        <v>80</v>
      </c>
      <c r="E15" t="s">
        <v>32</v>
      </c>
      <c r="O15">
        <v>9</v>
      </c>
      <c r="P15">
        <f t="shared" si="0"/>
        <v>166.53106246974679</v>
      </c>
      <c r="Q15">
        <f t="shared" si="1"/>
        <v>164.8304818954046</v>
      </c>
      <c r="R15">
        <f t="shared" si="2"/>
        <v>427.16877177449709</v>
      </c>
      <c r="S15">
        <f t="shared" si="3"/>
        <v>422.80661312089882</v>
      </c>
    </row>
    <row r="16" spans="1:19" x14ac:dyDescent="0.25">
      <c r="A16" s="3" t="s">
        <v>29</v>
      </c>
      <c r="B16" s="8" t="s">
        <v>31</v>
      </c>
      <c r="C16" s="6">
        <f>C15/C13</f>
        <v>1.1941151465971036E-6</v>
      </c>
      <c r="D16" s="6">
        <f>D15/D13</f>
        <v>4.1137266800270219E-7</v>
      </c>
      <c r="E16" s="3" t="s">
        <v>10</v>
      </c>
      <c r="O16">
        <v>10</v>
      </c>
      <c r="P16">
        <f t="shared" si="0"/>
        <v>157.98523757165552</v>
      </c>
      <c r="Q16">
        <f t="shared" si="1"/>
        <v>156.37192518378794</v>
      </c>
      <c r="R16">
        <f t="shared" si="2"/>
        <v>405.2478792312171</v>
      </c>
      <c r="S16">
        <f t="shared" si="3"/>
        <v>401.10957217310187</v>
      </c>
    </row>
    <row r="17" spans="1:19" x14ac:dyDescent="0.25">
      <c r="A17" s="9" t="s">
        <v>35</v>
      </c>
      <c r="B17" s="7" t="s">
        <v>36</v>
      </c>
      <c r="C17" s="10">
        <v>2700</v>
      </c>
      <c r="D17" s="10">
        <v>8000</v>
      </c>
      <c r="E17" s="9" t="s">
        <v>37</v>
      </c>
      <c r="O17">
        <v>11</v>
      </c>
      <c r="P17">
        <f t="shared" si="0"/>
        <v>150.63301367765069</v>
      </c>
      <c r="Q17">
        <f t="shared" si="1"/>
        <v>149.09478067105249</v>
      </c>
      <c r="R17">
        <f t="shared" si="2"/>
        <v>386.38869221808136</v>
      </c>
      <c r="S17">
        <f t="shared" si="3"/>
        <v>382.44297125535752</v>
      </c>
    </row>
    <row r="18" spans="1:19" x14ac:dyDescent="0.25">
      <c r="A18" s="3" t="s">
        <v>33</v>
      </c>
      <c r="B18" s="5" t="s">
        <v>34</v>
      </c>
      <c r="C18" s="6">
        <f>(1/(2*PI()))*SQRT(C13/(C17*(PI()*(C7/2)^2-PI()*(C8/2)^2)*C11*K14))</f>
        <v>499.59318740924033</v>
      </c>
      <c r="D18" s="6">
        <f>(1/(2*PI()))*SQRT(D13/(D17*(PI()*(D7/2)^2-PI()*(D8/2)^2)*D11))</f>
        <v>494.49144568621381</v>
      </c>
      <c r="E18" s="6" t="s">
        <v>38</v>
      </c>
      <c r="G18" t="s">
        <v>39</v>
      </c>
      <c r="O18">
        <v>12</v>
      </c>
      <c r="P18">
        <f t="shared" si="0"/>
        <v>144.22013061801403</v>
      </c>
      <c r="Q18">
        <f t="shared" si="1"/>
        <v>142.74738463945138</v>
      </c>
      <c r="R18">
        <f t="shared" si="2"/>
        <v>369.93900806011158</v>
      </c>
      <c r="S18">
        <f t="shared" si="3"/>
        <v>366.16126785075733</v>
      </c>
    </row>
    <row r="19" spans="1:19" x14ac:dyDescent="0.25">
      <c r="A19" s="3" t="s">
        <v>33</v>
      </c>
      <c r="B19" s="8" t="s">
        <v>34</v>
      </c>
      <c r="C19" s="6">
        <f>(1/(2*PI()))*(3.5156/C11^2)*SQRT(C6*C10/C17)</f>
        <v>58.758180125492366</v>
      </c>
      <c r="D19" s="6">
        <f>(1/(2*PI()))*(3.5156/D11^2)*SQRT(D6*D10/D17)</f>
        <v>58.158153810742448</v>
      </c>
      <c r="E19" s="6" t="s">
        <v>38</v>
      </c>
      <c r="G19" t="s">
        <v>40</v>
      </c>
      <c r="O19">
        <v>13</v>
      </c>
      <c r="P19">
        <f t="shared" si="0"/>
        <v>138.56221954434665</v>
      </c>
      <c r="Q19">
        <f t="shared" si="1"/>
        <v>137.14725097692002</v>
      </c>
      <c r="R19">
        <f t="shared" si="2"/>
        <v>355.42590228690545</v>
      </c>
      <c r="S19">
        <f t="shared" si="3"/>
        <v>351.79636689523068</v>
      </c>
    </row>
    <row r="20" spans="1:19" x14ac:dyDescent="0.25">
      <c r="O20">
        <v>14</v>
      </c>
      <c r="P20">
        <f t="shared" si="0"/>
        <v>133.52189571798016</v>
      </c>
      <c r="Q20">
        <f t="shared" si="1"/>
        <v>132.15839788916765</v>
      </c>
      <c r="R20">
        <f t="shared" si="2"/>
        <v>342.49696935197119</v>
      </c>
      <c r="S20">
        <f t="shared" si="3"/>
        <v>338.9994615344321</v>
      </c>
    </row>
    <row r="21" spans="1:19" x14ac:dyDescent="0.25">
      <c r="A21" t="s">
        <v>49</v>
      </c>
      <c r="F21" t="s">
        <v>50</v>
      </c>
      <c r="H21" t="s">
        <v>45</v>
      </c>
      <c r="I21" t="s">
        <v>51</v>
      </c>
      <c r="O21">
        <v>15</v>
      </c>
      <c r="P21">
        <f t="shared" si="0"/>
        <v>128.99440631431125</v>
      </c>
      <c r="Q21">
        <f t="shared" si="1"/>
        <v>127.67714226564902</v>
      </c>
      <c r="R21">
        <f t="shared" si="2"/>
        <v>330.88350782050077</v>
      </c>
      <c r="S21">
        <f t="shared" si="3"/>
        <v>327.50459425672068</v>
      </c>
    </row>
    <row r="22" spans="1:19" x14ac:dyDescent="0.25">
      <c r="O22">
        <v>16</v>
      </c>
      <c r="P22">
        <f t="shared" si="0"/>
        <v>124.89829685231008</v>
      </c>
      <c r="Q22">
        <f t="shared" si="1"/>
        <v>123.62286142155345</v>
      </c>
      <c r="R22">
        <f t="shared" si="2"/>
        <v>320.3765788308728</v>
      </c>
      <c r="S22">
        <f t="shared" si="3"/>
        <v>317.1049598406741</v>
      </c>
    </row>
    <row r="23" spans="1:19" x14ac:dyDescent="0.25">
      <c r="A23" s="4" t="s">
        <v>23</v>
      </c>
      <c r="C23" s="3" t="s">
        <v>20</v>
      </c>
      <c r="D23" s="3" t="s">
        <v>21</v>
      </c>
      <c r="O23">
        <v>17</v>
      </c>
      <c r="P23">
        <f t="shared" si="0"/>
        <v>121.16914597219395</v>
      </c>
      <c r="Q23">
        <f t="shared" si="1"/>
        <v>119.93179185462576</v>
      </c>
      <c r="R23">
        <f t="shared" si="2"/>
        <v>310.81093517499096</v>
      </c>
      <c r="S23">
        <f t="shared" si="3"/>
        <v>307.63699854831663</v>
      </c>
    </row>
    <row r="24" spans="1:19" x14ac:dyDescent="0.25">
      <c r="A24" t="s">
        <v>5</v>
      </c>
      <c r="B24" s="1" t="s">
        <v>2</v>
      </c>
      <c r="C24">
        <f>68.9*10^9</f>
        <v>68900000000</v>
      </c>
      <c r="D24">
        <f>200*10^9</f>
        <v>200000000000</v>
      </c>
      <c r="E24" t="s">
        <v>12</v>
      </c>
      <c r="O24">
        <v>18</v>
      </c>
      <c r="P24">
        <f t="shared" si="0"/>
        <v>117.75524355055852</v>
      </c>
      <c r="Q24">
        <f t="shared" si="1"/>
        <v>116.55275149448705</v>
      </c>
      <c r="R24">
        <f t="shared" si="2"/>
        <v>302.05393523287557</v>
      </c>
      <c r="S24">
        <f t="shared" si="3"/>
        <v>298.96942326830464</v>
      </c>
    </row>
    <row r="25" spans="1:19" x14ac:dyDescent="0.25">
      <c r="A25" t="s">
        <v>13</v>
      </c>
      <c r="B25" s="1" t="s">
        <v>15</v>
      </c>
      <c r="C25">
        <v>0.15</v>
      </c>
      <c r="D25" s="2">
        <f>C25</f>
        <v>0.15</v>
      </c>
      <c r="E25" t="s">
        <v>10</v>
      </c>
      <c r="O25">
        <v>19</v>
      </c>
      <c r="P25">
        <f t="shared" si="0"/>
        <v>114.61453772622396</v>
      </c>
      <c r="Q25">
        <f t="shared" si="1"/>
        <v>113.44411790481776</v>
      </c>
      <c r="R25">
        <f t="shared" si="2"/>
        <v>293.99771178969826</v>
      </c>
      <c r="S25">
        <f t="shared" si="3"/>
        <v>290.99546830337306</v>
      </c>
    </row>
    <row r="26" spans="1:19" x14ac:dyDescent="0.25">
      <c r="A26" t="s">
        <v>17</v>
      </c>
      <c r="B26" s="1" t="s">
        <v>18</v>
      </c>
      <c r="C26">
        <v>0.13500000000000001</v>
      </c>
      <c r="D26" s="2">
        <f>C26</f>
        <v>0.13500000000000001</v>
      </c>
      <c r="E26" t="s">
        <v>10</v>
      </c>
      <c r="O26">
        <v>20</v>
      </c>
      <c r="P26">
        <f t="shared" si="0"/>
        <v>111.71243281428534</v>
      </c>
      <c r="Q26">
        <f t="shared" si="1"/>
        <v>110.57164868465192</v>
      </c>
      <c r="R26">
        <f t="shared" si="2"/>
        <v>286.55352346586068</v>
      </c>
      <c r="S26">
        <f t="shared" si="3"/>
        <v>283.62729848243526</v>
      </c>
    </row>
    <row r="27" spans="1:19" x14ac:dyDescent="0.25">
      <c r="A27" t="s">
        <v>14</v>
      </c>
      <c r="B27" s="1" t="s">
        <v>16</v>
      </c>
      <c r="C27" s="2">
        <f>(C25-C26)/2</f>
        <v>7.4999999999999928E-3</v>
      </c>
      <c r="D27" s="2">
        <f>(D25-D26)/2</f>
        <v>7.4999999999999928E-3</v>
      </c>
      <c r="E27" t="s">
        <v>10</v>
      </c>
      <c r="O27">
        <v>21</v>
      </c>
      <c r="P27">
        <f t="shared" si="0"/>
        <v>109.02017133271919</v>
      </c>
      <c r="Q27">
        <f t="shared" si="1"/>
        <v>107.9068800173914</v>
      </c>
      <c r="R27">
        <f t="shared" si="2"/>
        <v>279.64760445399264</v>
      </c>
      <c r="S27">
        <f t="shared" si="3"/>
        <v>276.79190127920396</v>
      </c>
    </row>
    <row r="28" spans="1:19" x14ac:dyDescent="0.25">
      <c r="A28" t="s">
        <v>26</v>
      </c>
      <c r="B28" s="1" t="s">
        <v>25</v>
      </c>
      <c r="C28" s="2">
        <f>C30/PI()</f>
        <v>0.238732414637843</v>
      </c>
      <c r="D28" s="2">
        <f>C28</f>
        <v>0.238732414637843</v>
      </c>
      <c r="E28" t="s">
        <v>10</v>
      </c>
      <c r="O28">
        <v>22</v>
      </c>
      <c r="P28">
        <f t="shared" si="0"/>
        <v>106.51362544203278</v>
      </c>
      <c r="Q28">
        <f t="shared" si="1"/>
        <v>105.42593045202221</v>
      </c>
      <c r="R28">
        <f t="shared" si="2"/>
        <v>273.2180644412071</v>
      </c>
      <c r="S28">
        <f t="shared" si="3"/>
        <v>270.42801839179515</v>
      </c>
    </row>
    <row r="29" spans="1:19" x14ac:dyDescent="0.25">
      <c r="A29" t="s">
        <v>6</v>
      </c>
      <c r="B29" s="1" t="s">
        <v>3</v>
      </c>
      <c r="C29" s="2">
        <f>PI()/4*(C25^4-C26^4)</f>
        <v>1.3673732937364354E-4</v>
      </c>
      <c r="D29" s="2">
        <f>PI()/4*(D25^4-D26^4)</f>
        <v>1.3673732937364354E-4</v>
      </c>
      <c r="E29" t="s">
        <v>11</v>
      </c>
      <c r="O29">
        <v>23</v>
      </c>
      <c r="P29">
        <f t="shared" si="0"/>
        <v>104.1723807395441</v>
      </c>
      <c r="Q29">
        <f t="shared" si="1"/>
        <v>103.10859405349669</v>
      </c>
      <c r="R29">
        <f t="shared" si="2"/>
        <v>267.2125384501187</v>
      </c>
      <c r="S29">
        <f t="shared" si="3"/>
        <v>264.48381958308158</v>
      </c>
    </row>
    <row r="30" spans="1:19" x14ac:dyDescent="0.25">
      <c r="A30" t="s">
        <v>7</v>
      </c>
      <c r="B30" s="1" t="s">
        <v>4</v>
      </c>
      <c r="C30">
        <v>0.75</v>
      </c>
      <c r="D30" s="2">
        <f>C30</f>
        <v>0.75</v>
      </c>
      <c r="E30" t="s">
        <v>10</v>
      </c>
      <c r="O30">
        <v>24</v>
      </c>
      <c r="P30">
        <f t="shared" si="0"/>
        <v>101.97903234360736</v>
      </c>
      <c r="Q30">
        <f t="shared" si="1"/>
        <v>100.93764367520049</v>
      </c>
      <c r="R30">
        <f t="shared" si="2"/>
        <v>261.58638122472973</v>
      </c>
      <c r="S30">
        <f t="shared" si="3"/>
        <v>258.91511550513428</v>
      </c>
    </row>
    <row r="31" spans="1:19" x14ac:dyDescent="0.25">
      <c r="G31" t="s">
        <v>27</v>
      </c>
      <c r="O31">
        <v>25</v>
      </c>
      <c r="P31">
        <f t="shared" si="0"/>
        <v>99.918637481848066</v>
      </c>
      <c r="Q31">
        <f t="shared" si="1"/>
        <v>98.898289137242756</v>
      </c>
      <c r="R31">
        <f>$C$37/SQRT(O31)</f>
        <v>256.30126306469822</v>
      </c>
      <c r="S31">
        <f>$D$37/SQRT(O31)</f>
        <v>253.68396787253928</v>
      </c>
    </row>
    <row r="32" spans="1:19" x14ac:dyDescent="0.25">
      <c r="A32" s="3" t="s">
        <v>9</v>
      </c>
      <c r="B32" s="5" t="s">
        <v>8</v>
      </c>
      <c r="C32" s="6">
        <f>2*C24*C29/(PI()*C28^3)</f>
        <v>440810840.47167987</v>
      </c>
      <c r="D32" s="6">
        <f>2*D24*D29/(PI()*D28^3)</f>
        <v>1279567026.0426121</v>
      </c>
      <c r="E32" s="3" t="s">
        <v>19</v>
      </c>
      <c r="F32" s="11" t="s">
        <v>46</v>
      </c>
      <c r="G32">
        <f>C32/C24</f>
        <v>6.3978351302130601E-3</v>
      </c>
      <c r="H32" t="s">
        <v>2</v>
      </c>
    </row>
    <row r="33" spans="1:7" x14ac:dyDescent="0.25">
      <c r="A33" s="3"/>
      <c r="B33" s="5" t="s">
        <v>8</v>
      </c>
      <c r="C33" s="6">
        <f>C32/10^6</f>
        <v>440.81084047167985</v>
      </c>
      <c r="D33" s="6">
        <f>D32/10^6</f>
        <v>1279.567026042612</v>
      </c>
      <c r="E33" s="3" t="s">
        <v>22</v>
      </c>
    </row>
    <row r="34" spans="1:7" x14ac:dyDescent="0.25">
      <c r="A34" t="s">
        <v>28</v>
      </c>
      <c r="B34" s="1" t="s">
        <v>30</v>
      </c>
      <c r="C34">
        <v>80</v>
      </c>
      <c r="D34" s="2">
        <f>C34</f>
        <v>80</v>
      </c>
      <c r="E34" t="s">
        <v>32</v>
      </c>
    </row>
    <row r="35" spans="1:7" x14ac:dyDescent="0.25">
      <c r="A35" s="3" t="s">
        <v>29</v>
      </c>
      <c r="B35" s="8" t="s">
        <v>31</v>
      </c>
      <c r="C35" s="6">
        <f>C34/C32</f>
        <v>1.8148374008769334E-7</v>
      </c>
      <c r="D35" s="6">
        <f>D34/D32</f>
        <v>6.2521148460210353E-8</v>
      </c>
      <c r="E35" s="3" t="s">
        <v>10</v>
      </c>
    </row>
    <row r="36" spans="1:7" x14ac:dyDescent="0.25">
      <c r="A36" s="9" t="s">
        <v>35</v>
      </c>
      <c r="B36" s="7" t="s">
        <v>36</v>
      </c>
      <c r="C36" s="10">
        <v>2700</v>
      </c>
      <c r="D36" s="10">
        <v>8000</v>
      </c>
      <c r="E36" s="9" t="s">
        <v>37</v>
      </c>
    </row>
    <row r="37" spans="1:7" x14ac:dyDescent="0.25">
      <c r="A37" s="3" t="s">
        <v>33</v>
      </c>
      <c r="B37" s="5" t="s">
        <v>34</v>
      </c>
      <c r="C37" s="6">
        <f>(1/(2*PI()))*SQRT(C32/(C36*(PI()*(C25/2)^2-PI()*(C26/2)^2)*C30))</f>
        <v>1281.5063153234912</v>
      </c>
      <c r="D37" s="6">
        <f>(1/(2*PI()))*SQRT(D32/(D36*(PI()*(D25/2)^2-PI()*(D26/2)^2)*D30))</f>
        <v>1268.4198393626964</v>
      </c>
      <c r="E37" s="6" t="s">
        <v>38</v>
      </c>
      <c r="G37" t="s">
        <v>39</v>
      </c>
    </row>
    <row r="38" spans="1:7" x14ac:dyDescent="0.25">
      <c r="A38" s="3" t="s">
        <v>33</v>
      </c>
      <c r="B38" s="8" t="s">
        <v>34</v>
      </c>
      <c r="C38" s="6">
        <f>(1/(2*PI()))*(3.5156/C30^2)*SQRT(C24*C29/C36)</f>
        <v>58.758180125492366</v>
      </c>
      <c r="D38" s="6">
        <f>(1/(2*PI()))*(3.5156/D30^2)*SQRT(D24*D29/D36)</f>
        <v>58.158153810742448</v>
      </c>
      <c r="E38" s="6" t="s">
        <v>38</v>
      </c>
      <c r="G38" t="s">
        <v>40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</dc:creator>
  <cp:lastModifiedBy>Parker</cp:lastModifiedBy>
  <cp:lastPrinted>2016-02-19T14:55:19Z</cp:lastPrinted>
  <dcterms:created xsi:type="dcterms:W3CDTF">2016-02-19T05:46:15Z</dcterms:created>
  <dcterms:modified xsi:type="dcterms:W3CDTF">2016-02-22T19:15:59Z</dcterms:modified>
</cp:coreProperties>
</file>